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rvfile02\n11\VNG Neue Struktur\Daten\Petereit\Homepage\"/>
    </mc:Choice>
  </mc:AlternateContent>
  <bookViews>
    <workbookView xWindow="0" yWindow="0" windowWidth="19200" windowHeight="11625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W14" i="7" l="1"/>
  <c r="V14" i="7"/>
  <c r="U14" i="7"/>
  <c r="T14" i="7"/>
  <c r="S14" i="7"/>
  <c r="R14" i="7"/>
  <c r="X14" i="7" s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53" i="18"/>
  <c r="E63" i="18"/>
  <c r="J63" i="18"/>
  <c r="G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S12" i="7"/>
  <c r="T12" i="7"/>
  <c r="U12" i="7"/>
  <c r="V12" i="7"/>
  <c r="W12" i="7"/>
  <c r="R12" i="7"/>
  <c r="E65" i="18" l="1"/>
  <c r="X12" i="7"/>
  <c r="X13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4" i="7" l="1"/>
  <c r="M14" i="7"/>
  <c r="K14" i="7"/>
  <c r="I14" i="7"/>
  <c r="F14" i="7"/>
  <c r="P14" i="7"/>
  <c r="N14" i="7"/>
  <c r="L14" i="7"/>
  <c r="J14" i="7"/>
  <c r="H14" i="7"/>
  <c r="Q14" i="7" s="1"/>
  <c r="P13" i="7"/>
  <c r="N13" i="7"/>
  <c r="L13" i="7"/>
  <c r="J13" i="7"/>
  <c r="H13" i="7"/>
  <c r="P12" i="7"/>
  <c r="N12" i="7"/>
  <c r="L12" i="7"/>
  <c r="J12" i="7"/>
  <c r="H12" i="7"/>
  <c r="O13" i="7"/>
  <c r="M13" i="7"/>
  <c r="K13" i="7"/>
  <c r="I13" i="7"/>
  <c r="F13" i="7"/>
  <c r="O12" i="7"/>
  <c r="M12" i="7"/>
  <c r="K12" i="7"/>
  <c r="I12" i="7"/>
  <c r="F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C15" i="7" s="1"/>
  <c r="Q13" i="7" l="1"/>
  <c r="Q11" i="7"/>
  <c r="Q12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<sst xmlns="http://schemas.openxmlformats.org/spreadsheetml/2006/main" count="1352" uniqueCount="666">
  <si>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</si>
  <si>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</si>
  <si>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</si>
  <si>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</si>
  <si>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</si>
  <si>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</si>
  <si>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</si>
  <si>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</si>
  <si>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</si>
  <si>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</si>
  <si>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</si>
  <si>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</si>
  <si>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</si>
  <si>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</si>
  <si>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</si>
  <si>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</si>
  <si>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</si>
  <si>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</si>
  <si>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</si>
  <si>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</si>
  <si>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</si>
  <si>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</si>
  <si>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</si>
  <si>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</si>
  <si>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</si>
  <si>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</si>
  <si>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</si>
  <si>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</si>
  <si>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</si>
  <si>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</si>
  <si>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</si>
  <si>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</si>
  <si>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</si>
  <si>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</si>
  <si>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</si>
  <si>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</si>
  <si>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</si>
  <si>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</si>
  <si>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</si>
  <si>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</si>
  <si>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</si>
  <si>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</si>
  <si>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</si>
  <si>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</si>
  <si>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</si>
  <si>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</si>
  <si>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</si>
  <si>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</si>
  <si>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</si>
  <si>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</si>
  <si>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</si>
  <si>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</si>
  <si>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</si>
  <si>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</si>
  <si>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</si>
  <si>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</si>
  <si>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</si>
  <si>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</si>
  <si>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</si>
  <si>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</si>
  <si>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</si>
  <si>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</si>
  <si>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</si>
  <si>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</si>
  <si>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</si>
  <si>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</si>
  <si>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</si>
  <si>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</si>
  <si>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</si>
  <si>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</si>
  <si>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</si>
  <si>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</si>
  <si>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</si>
  <si>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</si>
  <si>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</si>
  <si>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</si>
  <si>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</si>
  <si>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</si>
  <si>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</si>
  <si>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</si>
  <si>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</si>
  <si>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</si>
  <si>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</si>
  <si>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</si>
  <si>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</si>
  <si>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</si>
  <si>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</si>
  <si>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</si>
  <si>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</si>
  <si>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</si>
  <si>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</si>
  <si>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</si>
  <si>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</si>
  <si>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</si>
  <si>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</si>
  <si>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</si>
  <si>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</si>
  <si>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</si>
  <si>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</si>
  <si>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</si>
  <si>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</si>
  <si>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</si>
  <si>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</si>
  <si>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</si>
  <si>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</si>
  <si>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</si>
  <si>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</si>
  <si>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</si>
  <si>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</si>
  <si>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</si>
  <si>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</si>
  <si>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</si>
  <si>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</si>
  <si>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</si>
  <si>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</si>
  <si>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</si>
  <si>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</si>
  <si>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</si>
  <si>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</si>
  <si>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</si>
  <si>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</si>
  <si>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</si>
  <si>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</si>
  <si>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</si>
  <si>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</si>
  <si>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</si>
  <si>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</si>
  <si>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</si>
  <si>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</si>
  <si>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</si>
  <si>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</si>
  <si>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</si>
  <si>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</si>
  <si>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</si>
  <si>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</si>
  <si>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</si>
  <si>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</si>
  <si>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</si>
  <si>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</si>
  <si>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</si>
  <si>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</si>
  <si>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</si>
  <si>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</si>
  <si>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</si>
  <si>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</si>
  <si>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</si>
  <si>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</si>
  <si>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</si>
  <si>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</si>
  <si>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</si>
  <si>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</si>
  <si>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</si>
  <si>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</si>
  <si>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</si>
  <si>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</si>
  <si>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</si>
  <si>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</si>
  <si>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</si>
  <si>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</si>
  <si>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</si>
  <si>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</si>
  <si>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</si>
  <si>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</si>
  <si>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</si>
  <si>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</si>
  <si>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</si>
  <si>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</si>
  <si>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</si>
  <si>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</si>
  <si>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</si>
  <si>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</si>
  <si>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</si>
  <si>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</si>
  <si>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</si>
  <si>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</si>
  <si>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</si>
  <si>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</si>
  <si>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</si>
  <si>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</si>
  <si>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</si>
  <si>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</si>
  <si>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</si>
  <si>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</si>
  <si>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</si>
  <si>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</si>
  <si>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</si>
  <si>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</si>
  <si>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</si>
  <si>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</si>
  <si>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</si>
  <si>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</si>
  <si>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</si>
  <si>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</si>
  <si>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</si>
  <si>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</si>
  <si>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</si>
  <si>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</si>
  <si>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</si>
  <si>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</si>
  <si>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</si>
  <si>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</si>
  <si>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</si>
  <si>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</si>
  <si>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</si>
  <si>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</si>
  <si>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</si>
  <si>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</si>
  <si>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</si>
  <si>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</si>
  <si>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</si>
  <si>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</si>
  <si>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</si>
  <si>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</si>
  <si>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</si>
  <si>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</si>
  <si>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</si>
  <si>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</si>
  <si>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</si>
  <si>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</si>
  <si>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</si>
  <si>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</si>
  <si>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</si>
  <si>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</si>
  <si>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</si>
  <si>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</si>
  <si>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</si>
  <si>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</si>
  <si>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</si>
  <si>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</si>
  <si>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</si>
  <si>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</si>
  <si>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</si>
  <si>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</si>
  <si>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</si>
  <si>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</si>
  <si>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</si>
  <si>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</si>
  <si>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</si>
  <si>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</si>
  <si>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</si>
  <si>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</si>
  <si>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</si>
  <si>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</si>
  <si>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</si>
  <si>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</si>
  <si>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</si>
  <si>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</si>
  <si>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</si>
  <si>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</si>
  <si>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</si>
  <si>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</si>
  <si>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</si>
  <si>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</si>
  <si>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</si>
  <si>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</si>
  <si>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</si>
  <si>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</si>
  <si>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</si>
  <si>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</si>
  <si>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</si>
  <si>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</si>
  <si>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</si>
  <si>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</si>
  <si>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</si>
  <si>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</si>
  <si>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</si>
  <si>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</si>
  <si>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</si>
  <si>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</si>
  <si>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</si>
  <si>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</si>
  <si>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</si>
  <si>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</si>
  <si>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</si>
  <si>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</si>
  <si>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</si>
  <si>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</si>
  <si>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</si>
  <si>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</si>
  <si>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</si>
  <si>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</si>
  <si>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</si>
  <si>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</si>
  <si>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</si>
  <si>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</si>
  <si>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</si>
  <si>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</si>
  <si>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</si>
  <si>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</si>
  <si>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</si>
  <si>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</si>
  <si>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</si>
  <si>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</si>
  <si>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</si>
  <si>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</si>
  <si>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</si>
  <si>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</si>
  <si>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</si>
  <si>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</si>
  <si>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</si>
  <si>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</si>
  <si>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</si>
  <si>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</si>
  <si>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</si>
  <si>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</si>
  <si>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</si>
  <si>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</si>
  <si>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</si>
  <si>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</si>
  <si>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</si>
  <si>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</si>
  <si>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</si>
  <si>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</si>
  <si>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</si>
  <si>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</si>
  <si>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</si>
  <si>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</si>
  <si>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</si>
  <si>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</si>
  <si>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</si>
  <si>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</si>
  <si>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</si>
  <si>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</si>
  <si>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</si>
  <si>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</si>
  <si>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</si>
  <si>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</si>
  <si>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</si>
  <si>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</si>
  <si>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</si>
  <si>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</si>
  <si>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</si>
  <si>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</si>
  <si>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</si>
  <si>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</si>
  <si>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</si>
  <si>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</si>
  <si>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</si>
  <si>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</si>
  <si>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</si>
  <si>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</si>
  <si>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</si>
  <si>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</si>
  <si>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</si>
  <si>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</si>
  <si>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</si>
  <si>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</si>
  <si>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</si>
  <si>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</si>
  <si>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</si>
  <si>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</si>
  <si>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</si>
  <si>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</si>
  <si>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</si>
  <si>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</si>
  <si>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</si>
  <si>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</si>
  <si>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</si>
  <si>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</si>
  <si>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</si>
  <si>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</si>
  <si>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</si>
  <si>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</si>
  <si>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</si>
  <si>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</si>
  <si>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</si>
  <si>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</si>
  <si>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</si>
  <si>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</si>
  <si>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</si>
  <si>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</si>
  <si>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</si>
  <si>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</si>
  <si>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</si>
  <si>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</si>
  <si>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</si>
  <si>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</si>
  <si>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</si>
  <si>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</si>
  <si>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</si>
  <si>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</si>
  <si>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</si>
  <si>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</si>
  <si>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</si>
  <si>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</si>
  <si>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</si>
  <si>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</si>
  <si>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</si>
  <si>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</si>
  <si>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</si>
  <si>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</si>
  <si>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</si>
  <si>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</si>
  <si>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</si>
  <si>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</si>
  <si>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</si>
  <si>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</si>
  <si>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</si>
  <si>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</si>
  <si>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</si>
  <si>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</si>
  <si>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</si>
  <si>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</si>
  <si>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</si>
  <si>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</si>
  <si>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</si>
  <si>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</si>
  <si>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</si>
  <si>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</si>
  <si>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</si>
  <si>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</si>
  <si>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</si>
  <si>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</si>
  <si>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</si>
  <si>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</si>
  <si>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</si>
  <si>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</si>
  <si>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</si>
  <si>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</si>
  <si>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</si>
  <si>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</si>
  <si>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</si>
  <si>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</si>
  <si>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</si>
  <si>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</si>
  <si>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</si>
  <si>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</si>
  <si>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</si>
  <si>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</si>
  <si>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</si>
  <si>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</si>
  <si>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</si>
  <si>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</si>
  <si>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</si>
  <si>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</si>
  <si>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</si>
  <si>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</si>
  <si>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</si>
  <si>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</si>
  <si>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</si>
  <si>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</si>
  <si>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</si>
  <si>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</si>
  <si>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</si>
  <si>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</si>
  <si>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</si>
  <si>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</si>
  <si>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</si>
  <si>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</si>
  <si>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</si>
  <si>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</si>
  <si>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</si>
  <si>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</si>
  <si>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</si>
  <si>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</si>
  <si>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</si>
  <si>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</si>
  <si>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</si>
  <si>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</si>
  <si>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</si>
  <si>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</si>
  <si>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</si>
  <si>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</si>
  <si>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</si>
  <si>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</si>
  <si>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</si>
  <si>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</si>
  <si>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</si>
  <si>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</si>
  <si>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</si>
  <si>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</si>
  <si>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</si>
  <si>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</si>
  <si>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</si>
  <si>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</si>
  <si>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</si>
  <si>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</si>
  <si>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</si>
  <si>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</si>
  <si>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</si>
  <si>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</si>
  <si>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</si>
  <si>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</si>
  <si>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</si>
  <si>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</si>
  <si>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</si>
  <si>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</si>
  <si>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</si>
  <si>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</si>
  <si>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</si>
  <si>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</si>
  <si>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</si>
  <si>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</si>
  <si>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</si>
  <si>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</si>
  <si>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</si>
  <si>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</si>
  <si>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</si>
  <si>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</si>
  <si>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</si>
  <si>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</si>
  <si>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</si>
  <si>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</si>
  <si>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</si>
  <si>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</si>
  <si>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</si>
  <si>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</si>
  <si>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</si>
  <si>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</si>
  <si>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</si>
  <si>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</si>
  <si>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</si>
  <si>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</si>
  <si>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</si>
  <si>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</si>
  <si>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</si>
  <si>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</si>
  <si>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</si>
  <si>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</si>
  <si>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</si>
  <si>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</si>
  <si>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</si>
  <si>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</si>
  <si>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</si>
  <si>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</si>
  <si>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</si>
  <si>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</si>
  <si>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</si>
  <si>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</si>
  <si>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</si>
  <si>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</si>
  <si>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</si>
  <si>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</si>
  <si>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</si>
  <si>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</si>
  <si>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</si>
  <si>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</si>
  <si>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</si>
  <si>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</si>
  <si>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</si>
  <si>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</si>
  <si>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</si>
  <si>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</si>
  <si>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</si>
  <si>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</si>
  <si>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</si>
  <si>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</si>
  <si>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</si>
  <si>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</si>
  <si>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</si>
  <si>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</si>
  <si>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</si>
  <si>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</si>
  <si>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</si>
  <si>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</si>
  <si>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</si>
  <si>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</si>
  <si>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</si>
  <si>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</si>
  <si>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</si>
  <si>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</si>
  <si>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</si>
  <si>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</si>
  <si>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</si>
  <si>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</si>
  <si>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</si>
  <si>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</si>
  <si>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</si>
  <si>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</si>
  <si>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</si>
  <si>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</si>
  <si>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</si>
  <si>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</si>
  <si>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</si>
  <si>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</si>
  <si>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</si>
  <si>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</si>
  <si>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</si>
  <si>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</si>
  <si>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</si>
  <si>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</si>
  <si>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</si>
  <si>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</si>
  <si>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</si>
  <si>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</si>
  <si>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</si>
  <si>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</si>
  <si>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</si>
  <si>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</si>
  <si>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</si>
  <si>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</si>
  <si>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</si>
  <si>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</si>
  <si>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</si>
  <si>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</si>
  <si>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</si>
  <si>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</si>
  <si>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</si>
  <si>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</si>
  <si>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</si>
  <si>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</si>
  <si>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</si>
  <si>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</si>
  <si>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</si>
  <si>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</si>
  <si>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</si>
  <si>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</si>
  <si>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</si>
  <si>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</si>
  <si>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</si>
  <si>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</si>
  <si>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</si>
  <si>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</si>
  <si>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</si>
  <si>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</si>
  <si>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</si>
  <si>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</si>
  <si>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</si>
  <si>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</si>
  <si>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</si>
  <si>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</si>
  <si>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</si>
  <si>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</si>
  <si>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</si>
  <si>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</si>
  <si>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</si>
  <si>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</si>
  <si>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</si>
  <si>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</si>
  <si>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</si>
  <si>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</si>
  <si>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</si>
  <si>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</si>
  <si>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</si>
  <si>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</si>
  <si>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</si>
  <si>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</si>
  <si>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</si>
  <si>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</si>
  <si>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</si>
  <si>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</si>
  <si>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</si>
  <si>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</si>
  <si>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</si>
  <si>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</si>
  <si>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</si>
  <si>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</si>
  <si>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</si>
  <si>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</si>
  <si>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</si>
  <si>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</si>
  <si>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</si>
  <si>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</si>
  <si>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</si>
  <si>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</si>
  <si>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Velbert GmbH</t>
  </si>
  <si>
    <t>Kettwiger Str. 2</t>
  </si>
  <si>
    <t>Velbert</t>
  </si>
  <si>
    <t>Michael Diermann</t>
  </si>
  <si>
    <t>mdiermann@stwvelbert.de</t>
  </si>
  <si>
    <t>02051 988-514</t>
  </si>
  <si>
    <t>DE_GBD04</t>
  </si>
  <si>
    <t>10410X80P10418X20P</t>
  </si>
  <si>
    <t>9870019900009</t>
  </si>
  <si>
    <t>NCHN007001990000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</si>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</sst>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6" sqref="C2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337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42205</v>
      </c>
      <c r="E29" s="8"/>
      <c r="F29" s="8"/>
      <c r="G29" s="8"/>
      <c r="H29" s="8"/>
    </row>
    <row r="30" spans="2:12">
      <c r="B30" s="21" t="s">
        <v>347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14" sqref="C1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31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42549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Velbert</v>
      </c>
      <c r="E28" s="38"/>
      <c r="F28" s="11"/>
      <c r="G28" s="2"/>
    </row>
    <row r="29" spans="1:15">
      <c r="B29" s="15"/>
      <c r="C29" s="22" t="s">
        <v>395</v>
      </c>
      <c r="D29" s="45" t="s">
        <v>657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Stadtwerke Velbert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Velbert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9870019900009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613</v>
      </c>
      <c r="D13" s="33" t="s">
        <v>614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/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573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616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576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575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547</v>
      </c>
      <c r="C35" s="24" t="s">
        <v>494</v>
      </c>
      <c r="D35" s="42">
        <v>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548</v>
      </c>
      <c r="C37" s="5" t="s">
        <v>365</v>
      </c>
      <c r="D37" s="34">
        <v>1500000</v>
      </c>
      <c r="E37" s="15" t="s">
        <v>505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549</v>
      </c>
      <c r="C40" s="5" t="s">
        <v>366</v>
      </c>
      <c r="D40" s="36">
        <v>500</v>
      </c>
      <c r="E40" s="15" t="s">
        <v>539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538</v>
      </c>
    </row>
    <row r="44" spans="2:39" ht="18" customHeight="1">
      <c r="C44" s="3" t="s">
        <v>540</v>
      </c>
    </row>
    <row r="45" spans="2:39" ht="18" customHeight="1">
      <c r="C45" s="3"/>
    </row>
    <row r="46" spans="2:39" ht="15" customHeight="1">
      <c r="B46" s="22" t="s">
        <v>550</v>
      </c>
      <c r="C46" s="60" t="s">
        <v>574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584</v>
      </c>
      <c r="D48" s="45" t="s">
        <v>657</v>
      </c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  <row r="60" spans="3:4" ht="18" customHeight="1">
      <c r="C60" s="22" t="s">
        <v>596</v>
      </c>
      <c r="D60" s="45"/>
    </row>
    <row r="61" spans="3:4" ht="18" customHeight="1">
      <c r="C61" s="22" t="s">
        <v>597</v>
      </c>
      <c r="D61" s="45"/>
    </row>
    <row r="62" spans="3:4" ht="18" customHeight="1">
      <c r="C62" s="22" t="s">
        <v>598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G10" sqref="G1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Stadtwerke Velbert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Velbert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9870019900009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1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#01'!F10)</f>
        <v>Velbert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570</v>
      </c>
      <c r="H14" s="51">
        <v>25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84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501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514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501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501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657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 t="s">
        <v>662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503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141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536</v>
      </c>
      <c r="E36" s="161" t="s">
        <v>451</v>
      </c>
      <c r="F36" s="161" t="s">
        <v>452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514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Velbert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 t="str">
        <f>E25</f>
        <v>10410X80P10418X20P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Sonstiges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525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536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26:N26 E56:N60 F22 I22:N22 F52 F62 G24:N24 G70:N70 E33:N34 E69:N69 F25:N25 F32:N32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Stadtwerke Velbert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Velbert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9870019900009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2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70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 t="s">
        <v>526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514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579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141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536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514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525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536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A4" zoomScale="80" zoomScaleNormal="80" workbookViewId="0">
      <selection activeCell="F16" sqref="F1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Velbert GmbH</v>
      </c>
      <c r="E5" s="129"/>
      <c r="J5" s="88" t="s">
        <v>496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Velbert</v>
      </c>
      <c r="E6" s="129"/>
      <c r="F6" s="129"/>
      <c r="K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9870019900009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493</v>
      </c>
      <c r="D10" s="133" t="s">
        <v>146</v>
      </c>
      <c r="E10" s="272" t="s">
        <v>509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495</v>
      </c>
      <c r="C11" s="139" t="s">
        <v>508</v>
      </c>
      <c r="D11" s="293" t="s">
        <v>246</v>
      </c>
      <c r="E11" s="163" t="s">
        <v>515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Velbert</v>
      </c>
      <c r="D12" s="62" t="s">
        <v>246</v>
      </c>
      <c r="E12" s="164" t="s">
        <v>24</v>
      </c>
      <c r="F12" s="296" t="str">
        <f>VLOOKUP($E12,'BDEW-Standard'!$B$3:$M$158,F$9,0)</f>
        <v>N14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6.4760499999999999E-2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4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Velbert</v>
      </c>
      <c r="D13" s="62" t="s">
        <v>246</v>
      </c>
      <c r="E13" s="164" t="s">
        <v>661</v>
      </c>
      <c r="F13" s="296" t="str">
        <f>VLOOKUP($E13,'BDEW-Standard'!$B$3:$M$158,F$9,0)</f>
        <v>BD4</v>
      </c>
      <c r="H13" s="273">
        <f>ROUND(VLOOKUP($E13,'BDEW-Standard'!$B$3:$M$158,H$9,0),7)</f>
        <v>3.75</v>
      </c>
      <c r="I13" s="273">
        <f>ROUND(VLOOKUP($E13,'BDEW-Standard'!$B$3:$M$158,I$9,0),7)</f>
        <v>-37.5</v>
      </c>
      <c r="J13" s="273">
        <f>ROUND(VLOOKUP($E13,'BDEW-Standard'!$B$3:$M$158,J$9,0),7)</f>
        <v>6.8</v>
      </c>
      <c r="K13" s="273">
        <f>ROUND(VLOOKUP($E13,'BDEW-Standard'!$B$3:$M$158,K$9,0),7)</f>
        <v>6.0911300000000002E-2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1.0126136468627658</v>
      </c>
      <c r="R13" s="274">
        <f>ROUND(VLOOKUP(MID($E13,4,3),'Wochentag F(WT)'!$B$7:$J$22,R$9,0),4)</f>
        <v>1.1052</v>
      </c>
      <c r="S13" s="274">
        <f>ROUND(VLOOKUP(MID($E13,4,3),'Wochentag F(WT)'!$B$7:$J$22,S$9,0),4)</f>
        <v>1.0857000000000001</v>
      </c>
      <c r="T13" s="274">
        <f>ROUND(VLOOKUP(MID($E13,4,3),'Wochentag F(WT)'!$B$7:$J$22,T$9,0),4)</f>
        <v>1.0378000000000001</v>
      </c>
      <c r="U13" s="274">
        <f>ROUND(VLOOKUP(MID($E13,4,3),'Wochentag F(WT)'!$B$7:$J$22,U$9,0),4)</f>
        <v>1.0622</v>
      </c>
      <c r="V13" s="274">
        <f>ROUND(VLOOKUP(MID($E13,4,3),'Wochentag F(WT)'!$B$7:$J$22,V$9,0),4)</f>
        <v>1.0266</v>
      </c>
      <c r="W13" s="274">
        <f>ROUND(VLOOKUP(MID($E13,4,3),'Wochentag F(WT)'!$B$7:$J$22,W$9,0),4)</f>
        <v>0.76290000000000002</v>
      </c>
      <c r="X13" s="275">
        <f t="shared" ref="X13:X14" si="2">7-SUM(R13:W13)</f>
        <v>0.91959999999999997</v>
      </c>
      <c r="Y13" s="292"/>
      <c r="Z13" s="210"/>
    </row>
    <row r="14" spans="2:26" s="142" customFormat="1">
      <c r="B14" s="143">
        <v>3</v>
      </c>
      <c r="C14" s="144" t="str">
        <f t="shared" si="0"/>
        <v>Velbert</v>
      </c>
      <c r="D14" s="62" t="s">
        <v>246</v>
      </c>
      <c r="E14" s="164" t="s">
        <v>665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>$D$6</f>
        <v>Velbert</v>
      </c>
      <c r="D15" s="62"/>
      <c r="E15" s="164"/>
      <c r="F15" s="296"/>
      <c r="H15" s="273"/>
      <c r="I15" s="273"/>
      <c r="J15" s="273"/>
      <c r="K15" s="273"/>
      <c r="L15" s="337"/>
      <c r="M15" s="273"/>
      <c r="N15" s="273"/>
      <c r="O15" s="273"/>
      <c r="P15" s="273"/>
      <c r="Q15" s="338"/>
      <c r="R15" s="274"/>
      <c r="S15" s="274"/>
      <c r="T15" s="274"/>
      <c r="U15" s="274"/>
      <c r="V15" s="274"/>
      <c r="W15" s="274"/>
      <c r="X15" s="275"/>
      <c r="Y15" s="292"/>
      <c r="Z15" s="210"/>
    </row>
    <row r="16" spans="2:26" s="142" customFormat="1">
      <c r="B16" s="143">
        <v>5</v>
      </c>
      <c r="C16" s="144" t="str">
        <f t="shared" si="0"/>
        <v>Velbert</v>
      </c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>
        <v>6</v>
      </c>
      <c r="C17" s="144" t="str">
        <f t="shared" si="0"/>
        <v>Velbert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Velbert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Velbert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Velbert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Velbert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Velbert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Velbert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Velbert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Velbert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Velbert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Velbert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Velbert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Velbert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Velbert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Velbert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Velbert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Velbert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Velbert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Velbert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Velbert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Velbert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Velbert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Velbert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Velbert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Velbert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14 C34:C41 Q12:X13 F12:P13 C16:C3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4" zoomScale="80" zoomScaleNormal="80" workbookViewId="0">
      <selection activeCell="U15" sqref="U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Stadtwerke Velbert GmbH</v>
      </c>
      <c r="D4" s="76"/>
      <c r="G4" s="76"/>
      <c r="I4" s="76"/>
      <c r="J4" s="77"/>
      <c r="M4" s="86" t="s">
        <v>537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Velbert</v>
      </c>
      <c r="D5" s="37"/>
      <c r="E5" s="76"/>
      <c r="F5" s="76"/>
      <c r="G5" s="76"/>
      <c r="I5" s="76"/>
      <c r="J5" s="76"/>
      <c r="K5" s="76"/>
      <c r="L5" s="76"/>
      <c r="M5" s="88" t="s">
        <v>506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9870019900009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581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543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543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Petereit, Denise</cp:lastModifiedBy>
  <cp:lastPrinted>2015-03-20T22:59:10Z</cp:lastPrinted>
  <dcterms:created xsi:type="dcterms:W3CDTF">2015-01-15T05:25:41Z</dcterms:created>
  <dcterms:modified xsi:type="dcterms:W3CDTF">2016-09-22T09:31:30Z</dcterms:modified>
</cp:coreProperties>
</file>